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965125F0-8AE1-4CD0-B24C-6062DD312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4" r:id="rId1"/>
  </sheets>
  <externalReferences>
    <externalReference r:id="rId2"/>
    <externalReference r:id="rId3"/>
  </externalReference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4" l="1"/>
  <c r="E83" i="4"/>
  <c r="E81" i="4"/>
  <c r="E78" i="4"/>
  <c r="E75" i="4"/>
  <c r="E68" i="4"/>
  <c r="E66" i="4"/>
  <c r="E64" i="4"/>
  <c r="E62" i="4"/>
  <c r="E60" i="4"/>
  <c r="E58" i="4"/>
  <c r="E56" i="4"/>
  <c r="E54" i="4"/>
  <c r="E39" i="4"/>
  <c r="E38" i="4"/>
  <c r="E37" i="4"/>
  <c r="E36" i="4"/>
  <c r="E31" i="4"/>
  <c r="E30" i="4"/>
  <c r="E27" i="4"/>
  <c r="E25" i="4"/>
  <c r="E24" i="4"/>
  <c r="E23" i="4"/>
  <c r="E22" i="4"/>
  <c r="E18" i="4"/>
  <c r="E17" i="4"/>
  <c r="E16" i="4"/>
  <c r="E13" i="4"/>
  <c r="B81" i="4" l="1"/>
  <c r="B78" i="4"/>
  <c r="B75" i="4"/>
  <c r="B68" i="4"/>
  <c r="B66" i="4"/>
  <c r="B64" i="4"/>
  <c r="B62" i="4"/>
  <c r="B60" i="4"/>
  <c r="B58" i="4"/>
  <c r="B56" i="4"/>
  <c r="B54" i="4"/>
  <c r="B39" i="4"/>
  <c r="B38" i="4"/>
  <c r="B37" i="4"/>
  <c r="B36" i="4"/>
  <c r="B31" i="4"/>
  <c r="B30" i="4"/>
  <c r="B27" i="4"/>
  <c r="B25" i="4"/>
  <c r="B20" i="4" s="1"/>
  <c r="B24" i="4"/>
  <c r="B23" i="4"/>
  <c r="B22" i="4"/>
  <c r="B18" i="4"/>
  <c r="B17" i="4"/>
  <c r="B16" i="4"/>
  <c r="B13" i="4"/>
  <c r="E70" i="4" l="1"/>
  <c r="E52" i="4"/>
  <c r="D96" i="4" l="1"/>
  <c r="C96" i="4"/>
  <c r="D94" i="4"/>
  <c r="B96" i="4"/>
  <c r="F96" i="4"/>
  <c r="E96" i="4"/>
  <c r="G96" i="4" l="1"/>
  <c r="G94" i="4"/>
  <c r="E33" i="4" l="1"/>
  <c r="E20" i="4" l="1"/>
  <c r="E47" i="4" s="1"/>
  <c r="E77" i="4" l="1"/>
  <c r="F14" i="4" l="1"/>
  <c r="F15" i="4"/>
  <c r="F16" i="4"/>
  <c r="F17" i="4"/>
  <c r="F18" i="4"/>
  <c r="F19" i="4"/>
  <c r="F13" i="4"/>
  <c r="G13" i="4" s="1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G33" i="4" l="1"/>
  <c r="B77" i="4"/>
  <c r="D13" i="4" l="1"/>
  <c r="E87" i="4" l="1"/>
  <c r="E82" i="4"/>
  <c r="E91" i="4" l="1"/>
  <c r="B52" i="4" l="1"/>
  <c r="B85" i="4" s="1"/>
  <c r="B33" i="4"/>
  <c r="B47" i="4" s="1"/>
  <c r="F88" i="4" l="1"/>
  <c r="G88" i="4" s="1"/>
  <c r="D88" i="4"/>
  <c r="C87" i="4" l="1"/>
  <c r="D87" i="4"/>
  <c r="B87" i="4"/>
  <c r="D81" i="4" l="1"/>
  <c r="B82" i="4"/>
  <c r="B91" i="4" s="1"/>
  <c r="G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27" i="4"/>
  <c r="F70" i="4"/>
  <c r="F64" i="4"/>
  <c r="F62" i="4"/>
  <c r="F60" i="4"/>
  <c r="F58" i="4"/>
  <c r="F56" i="4"/>
  <c r="G56" i="4" s="1"/>
  <c r="F54" i="4"/>
  <c r="G54" i="4" s="1"/>
  <c r="G23" i="4"/>
  <c r="G22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47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D20" i="4" l="1"/>
  <c r="D33" i="4"/>
  <c r="C91" i="4"/>
  <c r="D47" i="4"/>
  <c r="D77" i="4"/>
  <c r="D70" i="4"/>
  <c r="D85" i="4"/>
  <c r="F47" i="4"/>
  <c r="G82" i="4"/>
  <c r="F91" i="4" l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<sst xmlns="http://schemas.openxmlformats.org/spreadsheetml/2006/main" count="78" uniqueCount="78">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</sst>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43" fontId="20" fillId="0" borderId="0" xfId="0" applyNumberFormat="1" applyFont="1"/>
    <xf numFmtId="4" fontId="20" fillId="0" borderId="0" xfId="0" applyNumberFormat="1" applyFont="1"/>
    <xf numFmtId="3" fontId="19" fillId="0" borderId="0" xfId="0" applyNumberFormat="1" applyFont="1"/>
    <xf numFmtId="43" fontId="5" fillId="0" borderId="6" xfId="28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left" indent="2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 xr:uid="{00000000-0005-0000-0000-000000000000}"/>
    <cellStyle name="Hipervínculo 2" xfId="77" xr:uid="{00000000-0005-0000-0000-000001000000}"/>
    <cellStyle name="Hipervínculo 3" xfId="79" xr:uid="{00000000-0005-0000-0000-000002000000}"/>
    <cellStyle name="Millares" xfId="28" builtinId="3"/>
    <cellStyle name="Millares 10" xfId="36" xr:uid="{00000000-0005-0000-0000-000004000000}"/>
    <cellStyle name="Millares 11" xfId="37" xr:uid="{00000000-0005-0000-0000-000005000000}"/>
    <cellStyle name="Millares 12" xfId="38" xr:uid="{00000000-0005-0000-0000-000006000000}"/>
    <cellStyle name="Millares 13" xfId="39" xr:uid="{00000000-0005-0000-0000-000007000000}"/>
    <cellStyle name="Millares 14" xfId="40" xr:uid="{00000000-0005-0000-0000-000008000000}"/>
    <cellStyle name="Millares 15" xfId="41" xr:uid="{00000000-0005-0000-0000-000009000000}"/>
    <cellStyle name="Millares 15 2" xfId="42" xr:uid="{00000000-0005-0000-0000-00000A000000}"/>
    <cellStyle name="Millares 16" xfId="43" xr:uid="{00000000-0005-0000-0000-00000B000000}"/>
    <cellStyle name="Millares 17" xfId="44" xr:uid="{00000000-0005-0000-0000-00000C000000}"/>
    <cellStyle name="Millares 18" xfId="45" xr:uid="{00000000-0005-0000-0000-00000D000000}"/>
    <cellStyle name="Millares 2" xfId="1" xr:uid="{00000000-0005-0000-0000-00000E000000}"/>
    <cellStyle name="Millares 2 2" xfId="4" xr:uid="{00000000-0005-0000-0000-00000F000000}"/>
    <cellStyle name="Millares 2 2 2" xfId="5" xr:uid="{00000000-0005-0000-0000-000010000000}"/>
    <cellStyle name="Millares 2 3" xfId="6" xr:uid="{00000000-0005-0000-0000-000011000000}"/>
    <cellStyle name="Millares 2 4" xfId="46" xr:uid="{00000000-0005-0000-0000-000012000000}"/>
    <cellStyle name="Millares 3" xfId="7" xr:uid="{00000000-0005-0000-0000-000013000000}"/>
    <cellStyle name="Millares 3 2" xfId="8" xr:uid="{00000000-0005-0000-0000-000014000000}"/>
    <cellStyle name="Millares 3 3" xfId="47" xr:uid="{00000000-0005-0000-0000-000015000000}"/>
    <cellStyle name="Millares 4" xfId="3" xr:uid="{00000000-0005-0000-0000-000016000000}"/>
    <cellStyle name="Millares 4 2" xfId="9" xr:uid="{00000000-0005-0000-0000-000017000000}"/>
    <cellStyle name="Millares 4 2 2" xfId="25" xr:uid="{00000000-0005-0000-0000-000018000000}"/>
    <cellStyle name="Millares 4 2 2 2" xfId="29" xr:uid="{00000000-0005-0000-0000-000019000000}"/>
    <cellStyle name="Millares 4 2 3" xfId="78" xr:uid="{00000000-0005-0000-0000-00001A000000}"/>
    <cellStyle name="Millares 4 3" xfId="48" xr:uid="{00000000-0005-0000-0000-00001B000000}"/>
    <cellStyle name="Millares 5" xfId="10" xr:uid="{00000000-0005-0000-0000-00001C000000}"/>
    <cellStyle name="Millares 5 2" xfId="49" xr:uid="{00000000-0005-0000-0000-00001D000000}"/>
    <cellStyle name="Millares 6" xfId="11" xr:uid="{00000000-0005-0000-0000-00001E000000}"/>
    <cellStyle name="Millares 7" xfId="12" xr:uid="{00000000-0005-0000-0000-00001F000000}"/>
    <cellStyle name="Millares 7 2" xfId="30" xr:uid="{00000000-0005-0000-0000-000020000000}"/>
    <cellStyle name="Millares 7 3" xfId="50" xr:uid="{00000000-0005-0000-0000-000021000000}"/>
    <cellStyle name="Millares 8" xfId="13" xr:uid="{00000000-0005-0000-0000-000022000000}"/>
    <cellStyle name="Millares 8 2" xfId="31" xr:uid="{00000000-0005-0000-0000-000023000000}"/>
    <cellStyle name="Millares 8 3" xfId="51" xr:uid="{00000000-0005-0000-0000-000024000000}"/>
    <cellStyle name="Millares 9" xfId="52" xr:uid="{00000000-0005-0000-0000-000025000000}"/>
    <cellStyle name="Moneda 2" xfId="53" xr:uid="{00000000-0005-0000-0000-000026000000}"/>
    <cellStyle name="Moneda 3" xfId="54" xr:uid="{00000000-0005-0000-0000-000027000000}"/>
    <cellStyle name="Normal" xfId="0" builtinId="0"/>
    <cellStyle name="Normal 10" xfId="33" xr:uid="{00000000-0005-0000-0000-000029000000}"/>
    <cellStyle name="Normal 11" xfId="55" xr:uid="{00000000-0005-0000-0000-00002A000000}"/>
    <cellStyle name="Normal 12" xfId="56" xr:uid="{00000000-0005-0000-0000-00002B000000}"/>
    <cellStyle name="Normal 13" xfId="57" xr:uid="{00000000-0005-0000-0000-00002C000000}"/>
    <cellStyle name="Normal 14" xfId="58" xr:uid="{00000000-0005-0000-0000-00002D000000}"/>
    <cellStyle name="Normal 15" xfId="59" xr:uid="{00000000-0005-0000-0000-00002E000000}"/>
    <cellStyle name="Normal 16" xfId="60" xr:uid="{00000000-0005-0000-0000-00002F000000}"/>
    <cellStyle name="Normal 17" xfId="61" xr:uid="{00000000-0005-0000-0000-000030000000}"/>
    <cellStyle name="Normal 18" xfId="62" xr:uid="{00000000-0005-0000-0000-000031000000}"/>
    <cellStyle name="Normal 19" xfId="63" xr:uid="{00000000-0005-0000-0000-000032000000}"/>
    <cellStyle name="Normal 2" xfId="14" xr:uid="{00000000-0005-0000-0000-000033000000}"/>
    <cellStyle name="Normal 2 2" xfId="2" xr:uid="{00000000-0005-0000-0000-000034000000}"/>
    <cellStyle name="Normal 2 3" xfId="64" xr:uid="{00000000-0005-0000-0000-000035000000}"/>
    <cellStyle name="Normal 20" xfId="65" xr:uid="{00000000-0005-0000-0000-000036000000}"/>
    <cellStyle name="Normal 21" xfId="66" xr:uid="{00000000-0005-0000-0000-000037000000}"/>
    <cellStyle name="Normal 21 2" xfId="67" xr:uid="{00000000-0005-0000-0000-000038000000}"/>
    <cellStyle name="Normal 22" xfId="68" xr:uid="{00000000-0005-0000-0000-000039000000}"/>
    <cellStyle name="Normal 22 2" xfId="69" xr:uid="{00000000-0005-0000-0000-00003A000000}"/>
    <cellStyle name="Normal 23" xfId="70" xr:uid="{00000000-0005-0000-0000-00003B000000}"/>
    <cellStyle name="Normal 24" xfId="71" xr:uid="{00000000-0005-0000-0000-00003C000000}"/>
    <cellStyle name="Normal 25" xfId="34" xr:uid="{00000000-0005-0000-0000-00003D000000}"/>
    <cellStyle name="Normal 26" xfId="72" xr:uid="{00000000-0005-0000-0000-00003E000000}"/>
    <cellStyle name="Normal 3" xfId="15" xr:uid="{00000000-0005-0000-0000-00003F000000}"/>
    <cellStyle name="Normal 3 2" xfId="16" xr:uid="{00000000-0005-0000-0000-000040000000}"/>
    <cellStyle name="Normal 3 2 2" xfId="73" xr:uid="{00000000-0005-0000-0000-000041000000}"/>
    <cellStyle name="Normal 3 3" xfId="17" xr:uid="{00000000-0005-0000-0000-000042000000}"/>
    <cellStyle name="Normal 3 3 2" xfId="26" xr:uid="{00000000-0005-0000-0000-000043000000}"/>
    <cellStyle name="Normal 3 4" xfId="18" xr:uid="{00000000-0005-0000-0000-000044000000}"/>
    <cellStyle name="Normal 4" xfId="19" xr:uid="{00000000-0005-0000-0000-000045000000}"/>
    <cellStyle name="Normal 5" xfId="20" xr:uid="{00000000-0005-0000-0000-000046000000}"/>
    <cellStyle name="Normal 5 2" xfId="27" xr:uid="{00000000-0005-0000-0000-000047000000}"/>
    <cellStyle name="Normal 6" xfId="21" xr:uid="{00000000-0005-0000-0000-000048000000}"/>
    <cellStyle name="Normal 6 2" xfId="22" xr:uid="{00000000-0005-0000-0000-000049000000}"/>
    <cellStyle name="Normal 7" xfId="23" xr:uid="{00000000-0005-0000-0000-00004A000000}"/>
    <cellStyle name="Normal 7 2" xfId="32" xr:uid="{00000000-0005-0000-0000-00004B000000}"/>
    <cellStyle name="Normal 8" xfId="24" xr:uid="{00000000-0005-0000-0000-00004C000000}"/>
    <cellStyle name="Normal 8 2" xfId="74" xr:uid="{00000000-0005-0000-0000-00004D000000}"/>
    <cellStyle name="Normal 9" xfId="75" xr:uid="{00000000-0005-0000-0000-00004E000000}"/>
    <cellStyle name="Porcentual 2" xfId="76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895350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NA/2025/Informacion/Comportamiento%20de%20Ingresos/Informes%20mensuales/2%20Comp%20de%20ingresos%20marzo25%2004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%20ADRIANA/Documents/Reportes/2025/1.1%20Comportamiento%20Ingresos%20CONAC/Comportamiento%20de%20ingresos-%20formato%20conac%20ene-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udación Ingresos 2024"/>
      <sheetName val="Calendario de Ing2025"/>
      <sheetName val="Recaudación Ingresos 2025"/>
      <sheetName val="Comp Acum 2025"/>
    </sheetNames>
    <sheetDataSet>
      <sheetData sheetId="0"/>
      <sheetData sheetId="1">
        <row r="11">
          <cell r="G11">
            <v>103000967838</v>
          </cell>
        </row>
        <row r="15">
          <cell r="G15">
            <v>2172361309</v>
          </cell>
        </row>
        <row r="42">
          <cell r="G42">
            <v>2709791678</v>
          </cell>
        </row>
        <row r="144">
          <cell r="G144">
            <v>215311556</v>
          </cell>
        </row>
        <row r="150">
          <cell r="G150">
            <v>126191969</v>
          </cell>
        </row>
        <row r="168">
          <cell r="G168">
            <v>27821956911</v>
          </cell>
        </row>
        <row r="169">
          <cell r="G169">
            <v>1779961032</v>
          </cell>
        </row>
        <row r="170">
          <cell r="G170">
            <v>325171823</v>
          </cell>
        </row>
        <row r="171">
          <cell r="G171">
            <v>1555781256</v>
          </cell>
        </row>
        <row r="172">
          <cell r="G172">
            <v>605273465</v>
          </cell>
        </row>
        <row r="173">
          <cell r="G173">
            <v>1567519912</v>
          </cell>
        </row>
        <row r="175">
          <cell r="G175">
            <v>30853389772</v>
          </cell>
        </row>
        <row r="176">
          <cell r="G176">
            <v>3425707413</v>
          </cell>
        </row>
        <row r="177">
          <cell r="G177">
            <v>11238819271</v>
          </cell>
        </row>
        <row r="180">
          <cell r="G180">
            <v>4089676209</v>
          </cell>
        </row>
        <row r="181">
          <cell r="G181">
            <v>1927056526</v>
          </cell>
        </row>
        <row r="186">
          <cell r="G186">
            <v>208889867</v>
          </cell>
        </row>
        <row r="187">
          <cell r="G187">
            <v>231636496</v>
          </cell>
        </row>
        <row r="188">
          <cell r="G188">
            <v>3017561473</v>
          </cell>
        </row>
        <row r="190">
          <cell r="G190">
            <v>3083242888</v>
          </cell>
        </row>
        <row r="192">
          <cell r="G192">
            <v>216562365</v>
          </cell>
        </row>
        <row r="193">
          <cell r="G193">
            <v>1999774063</v>
          </cell>
        </row>
        <row r="194">
          <cell r="G194">
            <v>13747018</v>
          </cell>
        </row>
        <row r="195">
          <cell r="G195">
            <v>48412580</v>
          </cell>
        </row>
        <row r="196">
          <cell r="G196">
            <v>35033048</v>
          </cell>
        </row>
        <row r="197">
          <cell r="G197">
            <v>610190934</v>
          </cell>
        </row>
        <row r="198">
          <cell r="G198">
            <v>0</v>
          </cell>
        </row>
        <row r="199">
          <cell r="G199">
            <v>43964730</v>
          </cell>
        </row>
        <row r="200">
          <cell r="G200">
            <v>5430950</v>
          </cell>
        </row>
        <row r="205">
          <cell r="G205">
            <v>28590008</v>
          </cell>
        </row>
        <row r="210">
          <cell r="G210">
            <v>3043961315</v>
          </cell>
        </row>
      </sheetData>
      <sheetData sheetId="2"/>
      <sheetData sheetId="3">
        <row r="236">
          <cell r="B236">
            <v>26399382098.049999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 Acum 2025"/>
      <sheetName val="conac-2025"/>
    </sheetNames>
    <sheetDataSet>
      <sheetData sheetId="0" refreshError="1"/>
      <sheetData sheetId="1">
        <row r="15">
          <cell r="D15">
            <v>1267642172</v>
          </cell>
        </row>
        <row r="45">
          <cell r="D45">
            <v>1680133645.71</v>
          </cell>
        </row>
        <row r="151">
          <cell r="D151">
            <v>460484188.40000004</v>
          </cell>
        </row>
        <row r="158">
          <cell r="D158">
            <v>179484634.67000002</v>
          </cell>
        </row>
        <row r="174">
          <cell r="D174">
            <v>16121918290</v>
          </cell>
        </row>
        <row r="175">
          <cell r="D175">
            <v>947610714</v>
          </cell>
        </row>
        <row r="176">
          <cell r="D176">
            <v>152872677</v>
          </cell>
        </row>
        <row r="177">
          <cell r="D177">
            <v>938147070</v>
          </cell>
        </row>
        <row r="178">
          <cell r="D178">
            <v>270603895</v>
          </cell>
        </row>
        <row r="179">
          <cell r="D179">
            <v>971466157</v>
          </cell>
        </row>
        <row r="183">
          <cell r="D183">
            <v>311195830</v>
          </cell>
        </row>
        <row r="188">
          <cell r="D188">
            <v>124429822</v>
          </cell>
        </row>
        <row r="189">
          <cell r="D189">
            <v>21982362</v>
          </cell>
        </row>
        <row r="190">
          <cell r="D190">
            <v>4818301</v>
          </cell>
        </row>
        <row r="194">
          <cell r="D194">
            <v>1052909769</v>
          </cell>
        </row>
        <row r="209">
          <cell r="D209">
            <v>16291029231.760002</v>
          </cell>
        </row>
        <row r="210">
          <cell r="D210">
            <v>1610555274</v>
          </cell>
        </row>
        <row r="211">
          <cell r="D211">
            <v>6118287707</v>
          </cell>
        </row>
        <row r="214">
          <cell r="D214">
            <v>2042789928</v>
          </cell>
        </row>
        <row r="215">
          <cell r="D215">
            <v>855176322</v>
          </cell>
        </row>
        <row r="220">
          <cell r="D220">
            <v>105430795</v>
          </cell>
        </row>
        <row r="221">
          <cell r="D221">
            <v>158072334</v>
          </cell>
        </row>
        <row r="222">
          <cell r="D222">
            <v>1442606586</v>
          </cell>
        </row>
        <row r="224">
          <cell r="D224">
            <v>938148226.79999995</v>
          </cell>
        </row>
        <row r="227">
          <cell r="D227">
            <v>39710619.369999997</v>
          </cell>
        </row>
        <row r="232">
          <cell r="D232">
            <v>1829787734.24</v>
          </cell>
        </row>
        <row r="238">
          <cell r="D238">
            <v>29664273.990000002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06"/>
  <sheetViews>
    <sheetView showGridLines="0" tabSelected="1" zoomScaleNormal="100" zoomScaleSheetLayoutView="100" workbookViewId="0">
      <pane xSplit="1" ySplit="11" topLeftCell="B87" activePane="bottomRight" state="frozen"/>
      <selection pane="topRight" activeCell="B1" sqref="B1"/>
      <selection pane="bottomLeft" activeCell="A12" sqref="A12"/>
      <selection pane="bottomRight" activeCell="E103" sqref="E103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2.5703125" customWidth="1"/>
    <col min="5" max="5" width="15.42578125" customWidth="1"/>
    <col min="6" max="7" width="13.7109375" customWidth="1"/>
    <col min="8" max="8" width="16" bestFit="1" customWidth="1"/>
    <col min="9" max="9" width="14.85546875" style="25" bestFit="1" customWidth="1"/>
    <col min="10" max="10" width="18.85546875" bestFit="1" customWidth="1"/>
    <col min="11" max="11" width="17.7109375" bestFit="1" customWidth="1"/>
  </cols>
  <sheetData>
    <row r="1" spans="1:9" ht="18.75" x14ac:dyDescent="0.3">
      <c r="A1" s="15" t="s">
        <v>71</v>
      </c>
      <c r="B1" s="40"/>
    </row>
    <row r="2" spans="1:9" ht="18.75" x14ac:dyDescent="0.3">
      <c r="A2" s="11"/>
      <c r="B2" s="39"/>
      <c r="C2" s="21"/>
    </row>
    <row r="3" spans="1:9" ht="18.75" x14ac:dyDescent="0.3">
      <c r="A3" s="43"/>
      <c r="B3" s="36"/>
      <c r="C3" s="21"/>
      <c r="D3" s="41"/>
    </row>
    <row r="4" spans="1:9" ht="9" customHeight="1" thickBot="1" x14ac:dyDescent="0.35">
      <c r="A4" s="11"/>
    </row>
    <row r="5" spans="1:9" x14ac:dyDescent="0.25">
      <c r="A5" s="44" t="s">
        <v>5</v>
      </c>
      <c r="B5" s="45"/>
      <c r="C5" s="45"/>
      <c r="D5" s="45"/>
      <c r="E5" s="45"/>
      <c r="F5" s="45"/>
      <c r="G5" s="46"/>
    </row>
    <row r="6" spans="1:9" x14ac:dyDescent="0.25">
      <c r="A6" s="47" t="s">
        <v>19</v>
      </c>
      <c r="B6" s="48"/>
      <c r="C6" s="48"/>
      <c r="D6" s="48"/>
      <c r="E6" s="48"/>
      <c r="F6" s="48"/>
      <c r="G6" s="49"/>
    </row>
    <row r="7" spans="1:9" x14ac:dyDescent="0.25">
      <c r="A7" s="47" t="s">
        <v>77</v>
      </c>
      <c r="B7" s="48"/>
      <c r="C7" s="48"/>
      <c r="D7" s="48"/>
      <c r="E7" s="48"/>
      <c r="F7" s="48"/>
      <c r="G7" s="49"/>
    </row>
    <row r="8" spans="1:9" ht="15.75" thickBot="1" x14ac:dyDescent="0.3">
      <c r="A8" s="50" t="s">
        <v>0</v>
      </c>
      <c r="B8" s="51"/>
      <c r="C8" s="51"/>
      <c r="D8" s="51"/>
      <c r="E8" s="51"/>
      <c r="F8" s="51"/>
      <c r="G8" s="52"/>
    </row>
    <row r="9" spans="1:9" ht="15.75" thickBot="1" x14ac:dyDescent="0.3">
      <c r="A9" s="53" t="s">
        <v>18</v>
      </c>
      <c r="B9" s="57" t="s">
        <v>26</v>
      </c>
      <c r="C9" s="58"/>
      <c r="D9" s="58"/>
      <c r="E9" s="58"/>
      <c r="F9" s="59"/>
      <c r="G9" s="55" t="s">
        <v>25</v>
      </c>
    </row>
    <row r="10" spans="1:9" s="8" customFormat="1" ht="40.5" customHeight="1" thickBot="1" x14ac:dyDescent="0.25">
      <c r="A10" s="54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6"/>
      <c r="I10" s="26"/>
    </row>
    <row r="11" spans="1:9" ht="4.5" customHeight="1" x14ac:dyDescent="0.25">
      <c r="A11" s="23"/>
      <c r="B11" s="24"/>
      <c r="C11" s="24"/>
      <c r="D11" s="24"/>
      <c r="E11" s="24"/>
      <c r="F11" s="24"/>
      <c r="G11" s="24"/>
    </row>
    <row r="12" spans="1:9" x14ac:dyDescent="0.25">
      <c r="A12" s="2" t="s">
        <v>48</v>
      </c>
      <c r="B12" s="16"/>
      <c r="C12" s="16"/>
      <c r="D12" s="16"/>
      <c r="E12" s="16"/>
      <c r="F12" s="16"/>
      <c r="G12" s="16"/>
    </row>
    <row r="13" spans="1:9" ht="11.25" customHeight="1" x14ac:dyDescent="0.25">
      <c r="A13" s="4" t="s">
        <v>12</v>
      </c>
      <c r="B13" s="17">
        <f>'[1]Calendario de Ing2025'!$G$15</f>
        <v>2172361309</v>
      </c>
      <c r="C13" s="17">
        <v>0</v>
      </c>
      <c r="D13" s="17">
        <f>B13+C13</f>
        <v>2172361309</v>
      </c>
      <c r="E13" s="17">
        <f>'[2]conac-2025'!$D$15</f>
        <v>1267642172</v>
      </c>
      <c r="F13" s="17">
        <f>E13</f>
        <v>1267642172</v>
      </c>
      <c r="G13" s="17">
        <f>F13-B13</f>
        <v>-904719137</v>
      </c>
      <c r="H13" s="18"/>
      <c r="I13" s="27"/>
    </row>
    <row r="14" spans="1:9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18"/>
      <c r="I14" s="27"/>
    </row>
    <row r="15" spans="1:9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18"/>
      <c r="I15" s="27"/>
    </row>
    <row r="16" spans="1:9" ht="11.25" customHeight="1" x14ac:dyDescent="0.25">
      <c r="A16" s="4" t="s">
        <v>7</v>
      </c>
      <c r="B16" s="17">
        <f>'[1]Calendario de Ing2025'!$G$42</f>
        <v>2709791678</v>
      </c>
      <c r="C16" s="17">
        <v>0</v>
      </c>
      <c r="D16" s="17">
        <f t="shared" si="0"/>
        <v>2709791678</v>
      </c>
      <c r="E16" s="17">
        <f>'[2]conac-2025'!$D$45</f>
        <v>1680133645.71</v>
      </c>
      <c r="F16" s="17">
        <f t="shared" si="1"/>
        <v>1680133645.71</v>
      </c>
      <c r="G16" s="17">
        <f>F16-B16</f>
        <v>-1029658032.29</v>
      </c>
      <c r="H16" s="18"/>
      <c r="I16" s="27"/>
    </row>
    <row r="17" spans="1:9" ht="11.25" customHeight="1" x14ac:dyDescent="0.25">
      <c r="A17" s="4" t="s">
        <v>14</v>
      </c>
      <c r="B17" s="17">
        <f>'[1]Calendario de Ing2025'!$G$144</f>
        <v>215311556</v>
      </c>
      <c r="C17" s="17">
        <v>0</v>
      </c>
      <c r="D17" s="17">
        <f t="shared" si="0"/>
        <v>215311556</v>
      </c>
      <c r="E17" s="17">
        <f>'[2]conac-2025'!$D$151</f>
        <v>460484188.40000004</v>
      </c>
      <c r="F17" s="17">
        <f t="shared" si="1"/>
        <v>460484188.40000004</v>
      </c>
      <c r="G17" s="17">
        <f>F17-B17</f>
        <v>245172632.40000004</v>
      </c>
      <c r="H17" s="18"/>
      <c r="I17" s="27"/>
    </row>
    <row r="18" spans="1:9" ht="11.25" customHeight="1" x14ac:dyDescent="0.25">
      <c r="A18" s="4" t="s">
        <v>15</v>
      </c>
      <c r="B18" s="17">
        <f>'[1]Calendario de Ing2025'!$G$150</f>
        <v>126191969</v>
      </c>
      <c r="C18" s="17">
        <v>0</v>
      </c>
      <c r="D18" s="17">
        <f t="shared" si="0"/>
        <v>126191969</v>
      </c>
      <c r="E18" s="17">
        <f>'[2]conac-2025'!$D$158</f>
        <v>179484634.67000002</v>
      </c>
      <c r="F18" s="17">
        <f t="shared" si="1"/>
        <v>179484634.67000002</v>
      </c>
      <c r="G18" s="17">
        <f>F18-B18</f>
        <v>53292665.670000017</v>
      </c>
      <c r="H18" s="18"/>
      <c r="I18" s="27"/>
    </row>
    <row r="19" spans="1:9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18"/>
      <c r="I19" s="27"/>
    </row>
    <row r="20" spans="1:9" ht="10.9" customHeight="1" x14ac:dyDescent="0.25">
      <c r="A20" s="4" t="s">
        <v>9</v>
      </c>
      <c r="B20" s="16">
        <f>B22+B23+B24+B25+B26+B27+B28+B29+B30+B31+B32</f>
        <v>34265855333</v>
      </c>
      <c r="C20" s="16">
        <f t="shared" ref="C20" si="3">C22+C23+C24+C25+C26+C27+C28+C29+C30+C31+C32</f>
        <v>0</v>
      </c>
      <c r="D20" s="16">
        <f>D22+D23+D24+D25+D26+D27+D28+D29+D30+D31+D32</f>
        <v>34265855333</v>
      </c>
      <c r="E20" s="16">
        <f>E22+E23+E24+E25+E26+E27+E28+E29+E30+E31+E32</f>
        <v>19713814633</v>
      </c>
      <c r="F20" s="16">
        <f>F22+F23+F24+F25+F26+F27+F28+F29+F30+F31+F32</f>
        <v>19713814633</v>
      </c>
      <c r="G20" s="16">
        <f>G22+G23+G24+G25+G26+G27+G28+G29+G30+G31+G32</f>
        <v>-14552040700</v>
      </c>
      <c r="H20" s="18"/>
      <c r="I20" s="27"/>
    </row>
    <row r="21" spans="1:9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18"/>
      <c r="I21" s="27"/>
    </row>
    <row r="22" spans="1:9" ht="11.25" customHeight="1" x14ac:dyDescent="0.25">
      <c r="A22" s="13" t="s">
        <v>28</v>
      </c>
      <c r="B22" s="17">
        <f>'[1]Calendario de Ing2025'!$G$168</f>
        <v>27821956911</v>
      </c>
      <c r="C22" s="17">
        <v>0</v>
      </c>
      <c r="D22" s="17">
        <f t="shared" ref="D22:D85" si="4">B22+C22</f>
        <v>27821956911</v>
      </c>
      <c r="E22" s="17">
        <f>'[2]conac-2025'!$D$174</f>
        <v>16121918290</v>
      </c>
      <c r="F22" s="17">
        <f t="shared" ref="F22:F32" si="5">E22</f>
        <v>16121918290</v>
      </c>
      <c r="G22" s="17">
        <f>F22-B22</f>
        <v>-11700038621</v>
      </c>
      <c r="H22" s="18"/>
      <c r="I22" s="27"/>
    </row>
    <row r="23" spans="1:9" ht="11.25" customHeight="1" x14ac:dyDescent="0.25">
      <c r="A23" s="13" t="s">
        <v>29</v>
      </c>
      <c r="B23" s="17">
        <f>'[1]Calendario de Ing2025'!$G$169</f>
        <v>1779961032</v>
      </c>
      <c r="C23" s="17">
        <v>0</v>
      </c>
      <c r="D23" s="17">
        <f t="shared" si="4"/>
        <v>1779961032</v>
      </c>
      <c r="E23" s="17">
        <f>'[2]conac-2025'!$D$175</f>
        <v>947610714</v>
      </c>
      <c r="F23" s="17">
        <f t="shared" si="5"/>
        <v>947610714</v>
      </c>
      <c r="G23" s="17">
        <f>F23-B23</f>
        <v>-832350318</v>
      </c>
      <c r="H23" s="18"/>
      <c r="I23" s="27"/>
    </row>
    <row r="24" spans="1:9" ht="11.25" customHeight="1" x14ac:dyDescent="0.25">
      <c r="A24" s="13" t="s">
        <v>30</v>
      </c>
      <c r="B24" s="17">
        <f>'[1]Calendario de Ing2025'!$G$171</f>
        <v>1555781256</v>
      </c>
      <c r="C24" s="17">
        <v>0</v>
      </c>
      <c r="D24" s="17">
        <f t="shared" si="4"/>
        <v>1555781256</v>
      </c>
      <c r="E24" s="17">
        <f>'[2]conac-2025'!$D$177</f>
        <v>938147070</v>
      </c>
      <c r="F24" s="17">
        <f t="shared" si="5"/>
        <v>938147070</v>
      </c>
      <c r="G24" s="17">
        <f>F24-B24</f>
        <v>-617634186</v>
      </c>
      <c r="H24" s="18"/>
      <c r="I24" s="27"/>
    </row>
    <row r="25" spans="1:9" ht="11.25" customHeight="1" x14ac:dyDescent="0.25">
      <c r="A25" s="13" t="s">
        <v>31</v>
      </c>
      <c r="B25" s="17">
        <f>'[1]Calendario de Ing2025'!$G$172</f>
        <v>605273465</v>
      </c>
      <c r="C25" s="17">
        <v>0</v>
      </c>
      <c r="D25" s="17">
        <f t="shared" si="4"/>
        <v>605273465</v>
      </c>
      <c r="E25" s="17">
        <f>'[2]conac-2025'!$D$178</f>
        <v>270603895</v>
      </c>
      <c r="F25" s="17">
        <f t="shared" si="5"/>
        <v>270603895</v>
      </c>
      <c r="G25" s="17">
        <f>F25-B25</f>
        <v>-334669570</v>
      </c>
      <c r="H25" s="18"/>
      <c r="I25" s="27"/>
    </row>
    <row r="26" spans="1:9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18"/>
      <c r="I26" s="27"/>
    </row>
    <row r="27" spans="1:9" ht="19.899999999999999" customHeight="1" x14ac:dyDescent="0.25">
      <c r="A27" s="13" t="s">
        <v>33</v>
      </c>
      <c r="B27" s="17">
        <f>'[1]Calendario de Ing2025'!$G$170</f>
        <v>325171823</v>
      </c>
      <c r="C27" s="17">
        <v>0</v>
      </c>
      <c r="D27" s="17">
        <f t="shared" si="4"/>
        <v>325171823</v>
      </c>
      <c r="E27" s="17">
        <f>'[2]conac-2025'!$D$176</f>
        <v>152872677</v>
      </c>
      <c r="F27" s="17">
        <f t="shared" si="5"/>
        <v>152872677</v>
      </c>
      <c r="G27" s="17">
        <f>F27-B27</f>
        <v>-172299146</v>
      </c>
      <c r="H27" s="18"/>
      <c r="I27" s="27"/>
    </row>
    <row r="28" spans="1:9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18"/>
      <c r="I28" s="27"/>
    </row>
    <row r="29" spans="1:9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18"/>
      <c r="I29" s="27"/>
    </row>
    <row r="30" spans="1:9" x14ac:dyDescent="0.25">
      <c r="A30" s="13" t="s">
        <v>36</v>
      </c>
      <c r="B30" s="17">
        <f>'[1]Calendario de Ing2025'!$G$197</f>
        <v>610190934</v>
      </c>
      <c r="C30" s="17">
        <v>0</v>
      </c>
      <c r="D30" s="17">
        <f t="shared" si="4"/>
        <v>610190934</v>
      </c>
      <c r="E30" s="17">
        <f>'[2]conac-2025'!$D$183</f>
        <v>311195830</v>
      </c>
      <c r="F30" s="17">
        <f t="shared" si="5"/>
        <v>311195830</v>
      </c>
      <c r="G30" s="17">
        <f>F30-B30</f>
        <v>-298995104</v>
      </c>
      <c r="H30" s="18"/>
      <c r="I30" s="27"/>
    </row>
    <row r="31" spans="1:9" x14ac:dyDescent="0.25">
      <c r="A31" s="13" t="s">
        <v>37</v>
      </c>
      <c r="B31" s="17">
        <f>'[1]Calendario de Ing2025'!$G$173</f>
        <v>1567519912</v>
      </c>
      <c r="C31" s="17">
        <v>0</v>
      </c>
      <c r="D31" s="17">
        <f>B31+C31</f>
        <v>1567519912</v>
      </c>
      <c r="E31" s="17">
        <f>'[2]conac-2025'!$D$179</f>
        <v>971466157</v>
      </c>
      <c r="F31" s="17">
        <f t="shared" si="5"/>
        <v>971466157</v>
      </c>
      <c r="G31" s="17">
        <f>F31-B31</f>
        <v>-596053755</v>
      </c>
      <c r="H31" s="18"/>
      <c r="I31" s="27"/>
    </row>
    <row r="32" spans="1:9" ht="22.5" x14ac:dyDescent="0.25">
      <c r="A32" s="13" t="s">
        <v>38</v>
      </c>
      <c r="B32" s="17">
        <v>0</v>
      </c>
      <c r="C32" s="17">
        <v>0</v>
      </c>
      <c r="D32" s="17">
        <f t="shared" si="4"/>
        <v>0</v>
      </c>
      <c r="E32" s="17">
        <v>0</v>
      </c>
      <c r="F32" s="17">
        <f t="shared" si="5"/>
        <v>0</v>
      </c>
      <c r="G32" s="17">
        <f>F32-B32</f>
        <v>0</v>
      </c>
      <c r="H32" s="18"/>
      <c r="I32" s="27"/>
    </row>
    <row r="33" spans="1:11" ht="11.25" customHeight="1" x14ac:dyDescent="0.25">
      <c r="A33" s="4" t="s">
        <v>16</v>
      </c>
      <c r="B33" s="16">
        <f>B35+B36+B37+B38+B39</f>
        <v>2362924754</v>
      </c>
      <c r="C33" s="16">
        <f t="shared" ref="C33:D33" si="7">C35+C36+C37+C38+C39</f>
        <v>0</v>
      </c>
      <c r="D33" s="16">
        <f t="shared" si="7"/>
        <v>2362924754</v>
      </c>
      <c r="E33" s="16">
        <f>E35+E36+E37+E38+E39</f>
        <v>1204140254</v>
      </c>
      <c r="F33" s="16">
        <f>F35+F36+F37+F38+F39</f>
        <v>1204140254</v>
      </c>
      <c r="G33" s="16">
        <f>G35+G36+G37+G38+G39</f>
        <v>-1158784500</v>
      </c>
      <c r="H33" s="18"/>
      <c r="I33" s="27"/>
    </row>
    <row r="34" spans="1:11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18"/>
      <c r="I34" s="27"/>
    </row>
    <row r="35" spans="1:11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18"/>
      <c r="I35" s="27"/>
    </row>
    <row r="36" spans="1:11" ht="11.25" customHeight="1" x14ac:dyDescent="0.25">
      <c r="A36" s="13" t="s">
        <v>41</v>
      </c>
      <c r="B36" s="17">
        <f>'[1]Calendario de Ing2025'!$G$199</f>
        <v>43964730</v>
      </c>
      <c r="C36" s="17">
        <v>0</v>
      </c>
      <c r="D36" s="17">
        <f>B36+C36</f>
        <v>43964730</v>
      </c>
      <c r="E36" s="17">
        <f>'[2]conac-2025'!$D$189</f>
        <v>21982362</v>
      </c>
      <c r="F36" s="17">
        <f t="shared" si="8"/>
        <v>21982362</v>
      </c>
      <c r="G36" s="17">
        <f>F36-B36</f>
        <v>-21982368</v>
      </c>
      <c r="H36" s="18"/>
      <c r="I36" s="27"/>
    </row>
    <row r="37" spans="1:11" ht="15" customHeight="1" x14ac:dyDescent="0.25">
      <c r="A37" s="13" t="s">
        <v>42</v>
      </c>
      <c r="B37" s="17">
        <f>'[1]Calendario de Ing2025'!$G$192</f>
        <v>216562365</v>
      </c>
      <c r="C37" s="17">
        <v>0</v>
      </c>
      <c r="D37" s="17">
        <f t="shared" si="4"/>
        <v>216562365</v>
      </c>
      <c r="E37" s="17">
        <f>'[2]conac-2025'!$D$188</f>
        <v>124429822</v>
      </c>
      <c r="F37" s="17">
        <f t="shared" si="8"/>
        <v>124429822</v>
      </c>
      <c r="G37" s="17">
        <f>F37-B37</f>
        <v>-92132543</v>
      </c>
      <c r="H37" s="18"/>
      <c r="I37" s="27"/>
    </row>
    <row r="38" spans="1:11" ht="18" customHeight="1" x14ac:dyDescent="0.25">
      <c r="A38" s="13" t="s">
        <v>43</v>
      </c>
      <c r="B38" s="17">
        <f>'[1]Calendario de Ing2025'!$G$200</f>
        <v>5430950</v>
      </c>
      <c r="C38" s="17">
        <v>0</v>
      </c>
      <c r="D38" s="17">
        <f t="shared" si="4"/>
        <v>5430950</v>
      </c>
      <c r="E38" s="17">
        <f>'[2]conac-2025'!$D$190</f>
        <v>4818301</v>
      </c>
      <c r="F38" s="17">
        <f t="shared" si="8"/>
        <v>4818301</v>
      </c>
      <c r="G38" s="17">
        <f>F38-B38</f>
        <v>-612649</v>
      </c>
      <c r="H38" s="18"/>
      <c r="I38" s="27"/>
    </row>
    <row r="39" spans="1:11" ht="11.25" customHeight="1" x14ac:dyDescent="0.25">
      <c r="A39" s="13" t="s">
        <v>44</v>
      </c>
      <c r="B39" s="17">
        <f>'[1]Calendario de Ing2025'!$G$193+'[1]Calendario de Ing2025'!$G$194+'[1]Calendario de Ing2025'!$G$195+'[1]Calendario de Ing2025'!$G$196+'[1]Calendario de Ing2025'!$G$198</f>
        <v>2096966709</v>
      </c>
      <c r="C39" s="17">
        <v>0</v>
      </c>
      <c r="D39" s="17">
        <f>B39+C39</f>
        <v>2096966709</v>
      </c>
      <c r="E39" s="17">
        <f>'[2]conac-2025'!$D$194</f>
        <v>1052909769</v>
      </c>
      <c r="F39" s="17">
        <f t="shared" si="8"/>
        <v>1052909769</v>
      </c>
      <c r="G39" s="17">
        <f>F39-B39</f>
        <v>-1044056940</v>
      </c>
      <c r="H39" s="18"/>
      <c r="I39" s="27"/>
    </row>
    <row r="40" spans="1:11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18"/>
      <c r="I40" s="27"/>
    </row>
    <row r="41" spans="1:11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18"/>
      <c r="I41" s="27"/>
    </row>
    <row r="42" spans="1:11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18"/>
      <c r="I42" s="27"/>
    </row>
    <row r="43" spans="1:11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18"/>
      <c r="I43" s="27"/>
    </row>
    <row r="44" spans="1:11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18"/>
      <c r="I44" s="27"/>
    </row>
    <row r="45" spans="1:11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18"/>
      <c r="I45" s="27"/>
      <c r="J45" s="21"/>
    </row>
    <row r="46" spans="1:11" ht="9.75" customHeight="1" x14ac:dyDescent="0.25">
      <c r="A46" s="3"/>
      <c r="B46" s="9"/>
      <c r="C46" s="9"/>
      <c r="D46" s="17"/>
      <c r="E46" s="9"/>
      <c r="F46" s="9"/>
      <c r="G46" s="17"/>
      <c r="H46" s="18"/>
      <c r="I46" s="27"/>
    </row>
    <row r="47" spans="1:11" ht="22.5" x14ac:dyDescent="0.25">
      <c r="A47" s="2" t="s">
        <v>49</v>
      </c>
      <c r="B47" s="14">
        <f>B13+B14+B15+B16+B17+B18+B19+B20+B33+B40+B41+B43</f>
        <v>41852436599</v>
      </c>
      <c r="C47" s="14">
        <f>C13+C14+C15+C16+C17+C18+C19+C20+C33+C40+C41+C43</f>
        <v>0</v>
      </c>
      <c r="D47" s="16">
        <f>B47+C47</f>
        <v>41852436599</v>
      </c>
      <c r="E47" s="14">
        <f>E13+E14+E15+E16+E17+E18+E19+E20+E33+E40+E41+E43</f>
        <v>24505699527.779999</v>
      </c>
      <c r="F47" s="14">
        <f>F13+F14+F15+F16+F17+F18+F19+F20+F33+F40+F41+F43</f>
        <v>24505699527.779999</v>
      </c>
      <c r="G47" s="14">
        <f>G13+G14+G15+G16+G17+G18+G19+G20+G33+G40+G41+G43</f>
        <v>-17346737071.220001</v>
      </c>
      <c r="H47" s="18"/>
      <c r="I47" s="27"/>
      <c r="J47" s="1"/>
      <c r="K47" s="1"/>
    </row>
    <row r="48" spans="1:11" x14ac:dyDescent="0.25">
      <c r="A48" s="3"/>
      <c r="B48" s="9"/>
      <c r="C48" s="9"/>
      <c r="D48" s="17"/>
      <c r="E48" s="9"/>
      <c r="F48" s="9"/>
      <c r="G48" s="17"/>
      <c r="H48" s="18"/>
      <c r="I48" s="27"/>
    </row>
    <row r="49" spans="1:9" ht="29.25" customHeight="1" x14ac:dyDescent="0.25">
      <c r="A49" s="2" t="s">
        <v>51</v>
      </c>
      <c r="B49" s="9"/>
      <c r="C49" s="19"/>
      <c r="D49" s="20"/>
      <c r="E49" s="19"/>
      <c r="F49" s="19"/>
      <c r="G49" s="16"/>
      <c r="H49" s="18"/>
      <c r="I49" s="27"/>
    </row>
    <row r="50" spans="1:9" ht="7.5" customHeight="1" x14ac:dyDescent="0.25">
      <c r="A50" s="3"/>
      <c r="B50" s="9"/>
      <c r="C50" s="9"/>
      <c r="D50" s="17"/>
      <c r="E50" s="9"/>
      <c r="F50" s="9"/>
      <c r="G50" s="17"/>
      <c r="H50" s="18"/>
      <c r="I50" s="27"/>
    </row>
    <row r="51" spans="1:9" x14ac:dyDescent="0.25">
      <c r="A51" s="2" t="s">
        <v>50</v>
      </c>
      <c r="B51" s="16"/>
      <c r="C51" s="16"/>
      <c r="D51" s="17"/>
      <c r="E51" s="16"/>
      <c r="F51" s="16"/>
      <c r="G51" s="17"/>
      <c r="H51" s="18"/>
      <c r="I51" s="27"/>
    </row>
    <row r="52" spans="1:9" x14ac:dyDescent="0.25">
      <c r="A52" s="4" t="s">
        <v>60</v>
      </c>
      <c r="B52" s="16">
        <f>B54+B56+B58+B60+B62+B64+B66+B68</f>
        <v>54992737027</v>
      </c>
      <c r="C52" s="16">
        <f>C54+C56+C58+C60+C62+C64+C66+C68</f>
        <v>0</v>
      </c>
      <c r="D52" s="16">
        <f>B52+C52</f>
        <v>54992737027</v>
      </c>
      <c r="E52" s="16">
        <f>E54+E56+E58+E60+E62+E64+E66+E68</f>
        <v>28623948177.760002</v>
      </c>
      <c r="F52" s="16">
        <f>F54+F56+F58+F60+F62+F64+F66+F68</f>
        <v>28623948177.760002</v>
      </c>
      <c r="G52" s="16">
        <f>F52-B52</f>
        <v>-26368788849.239998</v>
      </c>
      <c r="H52" s="18"/>
      <c r="I52" s="27"/>
    </row>
    <row r="53" spans="1:9" ht="6" customHeight="1" x14ac:dyDescent="0.25">
      <c r="A53" s="4"/>
      <c r="B53" s="17"/>
      <c r="C53" s="17"/>
      <c r="D53" s="17"/>
      <c r="E53" s="17"/>
      <c r="F53" s="17"/>
      <c r="G53" s="17"/>
      <c r="H53" s="18"/>
      <c r="I53" s="27"/>
    </row>
    <row r="54" spans="1:9" ht="22.5" x14ac:dyDescent="0.25">
      <c r="A54" s="13" t="s">
        <v>52</v>
      </c>
      <c r="B54" s="17">
        <f>'[1]Calendario de Ing2025'!$G$175</f>
        <v>30853389772</v>
      </c>
      <c r="C54" s="17">
        <v>0</v>
      </c>
      <c r="D54" s="17">
        <f t="shared" si="4"/>
        <v>30853389772</v>
      </c>
      <c r="E54" s="17">
        <f>'[2]conac-2025'!$D$209</f>
        <v>16291029231.760002</v>
      </c>
      <c r="F54" s="17">
        <f>E54</f>
        <v>16291029231.760002</v>
      </c>
      <c r="G54" s="17">
        <f>F54-B54</f>
        <v>-14562360540.239998</v>
      </c>
      <c r="H54" s="18"/>
      <c r="I54" s="27"/>
    </row>
    <row r="55" spans="1:9" ht="4.5" customHeight="1" x14ac:dyDescent="0.25">
      <c r="A55" s="13"/>
      <c r="B55" s="17"/>
      <c r="C55" s="17"/>
      <c r="D55" s="17"/>
      <c r="E55" s="17"/>
      <c r="F55" s="17"/>
      <c r="G55" s="17"/>
      <c r="H55" s="18"/>
      <c r="I55" s="27"/>
    </row>
    <row r="56" spans="1:9" ht="19.149999999999999" customHeight="1" x14ac:dyDescent="0.25">
      <c r="A56" s="13" t="s">
        <v>53</v>
      </c>
      <c r="B56" s="17">
        <f>'[1]Calendario de Ing2025'!$G$176</f>
        <v>3425707413</v>
      </c>
      <c r="C56" s="17">
        <v>0</v>
      </c>
      <c r="D56" s="17">
        <f t="shared" si="4"/>
        <v>3425707413</v>
      </c>
      <c r="E56" s="17">
        <f>'[2]conac-2025'!$D$210</f>
        <v>1610555274</v>
      </c>
      <c r="F56" s="17">
        <f>E56</f>
        <v>1610555274</v>
      </c>
      <c r="G56" s="17">
        <f>F56-B56</f>
        <v>-1815152139</v>
      </c>
      <c r="H56" s="18"/>
      <c r="I56" s="27"/>
    </row>
    <row r="57" spans="1:9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18"/>
      <c r="I57" s="27"/>
    </row>
    <row r="58" spans="1:9" ht="22.5" x14ac:dyDescent="0.25">
      <c r="A58" s="13" t="s">
        <v>54</v>
      </c>
      <c r="B58" s="17">
        <f>'[1]Calendario de Ing2025'!$G$177</f>
        <v>11238819271</v>
      </c>
      <c r="C58" s="17">
        <v>0</v>
      </c>
      <c r="D58" s="17">
        <f t="shared" si="4"/>
        <v>11238819271</v>
      </c>
      <c r="E58" s="17">
        <f>'[2]conac-2025'!$D$211</f>
        <v>6118287707</v>
      </c>
      <c r="F58" s="17">
        <f>E58</f>
        <v>6118287707</v>
      </c>
      <c r="G58" s="17">
        <f t="shared" si="2"/>
        <v>-5120531564</v>
      </c>
      <c r="H58" s="18"/>
      <c r="I58" s="27"/>
    </row>
    <row r="59" spans="1:9" ht="6.75" customHeight="1" x14ac:dyDescent="0.25">
      <c r="A59" s="13"/>
      <c r="B59" s="17"/>
      <c r="C59" s="17"/>
      <c r="D59" s="17"/>
      <c r="E59" s="17"/>
      <c r="F59" s="17"/>
      <c r="G59" s="17"/>
      <c r="H59" s="18"/>
      <c r="I59" s="27"/>
    </row>
    <row r="60" spans="1:9" ht="33.75" x14ac:dyDescent="0.25">
      <c r="A60" s="13" t="s">
        <v>55</v>
      </c>
      <c r="B60" s="17">
        <f>'[1]Calendario de Ing2025'!$G$180</f>
        <v>4089676209</v>
      </c>
      <c r="C60" s="17">
        <v>0</v>
      </c>
      <c r="D60" s="17">
        <f t="shared" si="4"/>
        <v>4089676209</v>
      </c>
      <c r="E60" s="17">
        <f>'[2]conac-2025'!$D$214</f>
        <v>2042789928</v>
      </c>
      <c r="F60" s="17">
        <f>E60</f>
        <v>2042789928</v>
      </c>
      <c r="G60" s="17">
        <f t="shared" si="2"/>
        <v>-2046886281</v>
      </c>
      <c r="H60" s="18"/>
      <c r="I60" s="27"/>
    </row>
    <row r="61" spans="1:9" ht="4.5" customHeight="1" x14ac:dyDescent="0.25">
      <c r="A61" s="13"/>
      <c r="B61" s="17"/>
      <c r="C61" s="17"/>
      <c r="D61" s="17"/>
      <c r="E61" s="17"/>
      <c r="F61" s="17"/>
      <c r="G61" s="17"/>
      <c r="H61" s="18"/>
      <c r="I61" s="27"/>
    </row>
    <row r="62" spans="1:9" x14ac:dyDescent="0.25">
      <c r="A62" s="13" t="s">
        <v>57</v>
      </c>
      <c r="B62" s="17">
        <f>'[1]Calendario de Ing2025'!$G$181</f>
        <v>1927056526</v>
      </c>
      <c r="C62" s="17">
        <v>0</v>
      </c>
      <c r="D62" s="17">
        <f t="shared" si="4"/>
        <v>1927056526</v>
      </c>
      <c r="E62" s="17">
        <f>'[2]conac-2025'!$D$215</f>
        <v>855176322</v>
      </c>
      <c r="F62" s="17">
        <f>E62</f>
        <v>855176322</v>
      </c>
      <c r="G62" s="17">
        <f t="shared" si="2"/>
        <v>-1071880204</v>
      </c>
      <c r="H62" s="18"/>
      <c r="I62" s="27"/>
    </row>
    <row r="63" spans="1:9" ht="4.5" customHeight="1" x14ac:dyDescent="0.25">
      <c r="A63" s="13"/>
      <c r="B63" s="17"/>
      <c r="C63" s="17"/>
      <c r="D63" s="17"/>
      <c r="E63" s="17"/>
      <c r="F63" s="17"/>
      <c r="G63" s="17"/>
      <c r="H63" s="18"/>
      <c r="I63" s="27"/>
    </row>
    <row r="64" spans="1:9" ht="22.5" x14ac:dyDescent="0.25">
      <c r="A64" s="13" t="s">
        <v>56</v>
      </c>
      <c r="B64" s="17">
        <f>'[1]Calendario de Ing2025'!$G$186</f>
        <v>208889867</v>
      </c>
      <c r="C64" s="17">
        <v>0</v>
      </c>
      <c r="D64" s="17">
        <f t="shared" si="4"/>
        <v>208889867</v>
      </c>
      <c r="E64" s="17">
        <f>'[2]conac-2025'!$D$220</f>
        <v>105430795</v>
      </c>
      <c r="F64" s="17">
        <f>E64</f>
        <v>105430795</v>
      </c>
      <c r="G64" s="17">
        <f t="shared" si="2"/>
        <v>-103459072</v>
      </c>
      <c r="H64" s="18"/>
      <c r="I64" s="27"/>
    </row>
    <row r="65" spans="1:9" ht="8.4499999999999993" customHeight="1" x14ac:dyDescent="0.25">
      <c r="A65" s="13"/>
      <c r="B65" s="17"/>
      <c r="C65" s="17"/>
      <c r="D65" s="17"/>
      <c r="E65" s="17"/>
      <c r="F65" s="17">
        <f t="shared" ref="F65:F68" si="10">E65</f>
        <v>0</v>
      </c>
      <c r="G65" s="17"/>
      <c r="H65" s="18"/>
      <c r="I65" s="27"/>
    </row>
    <row r="66" spans="1:9" ht="24" customHeight="1" x14ac:dyDescent="0.25">
      <c r="A66" s="28" t="s">
        <v>58</v>
      </c>
      <c r="B66" s="22">
        <f>'[1]Calendario de Ing2025'!$G$187</f>
        <v>231636496</v>
      </c>
      <c r="C66" s="22">
        <v>0</v>
      </c>
      <c r="D66" s="22">
        <f t="shared" si="4"/>
        <v>231636496</v>
      </c>
      <c r="E66" s="22">
        <f>'[2]conac-2025'!$D$221</f>
        <v>158072334</v>
      </c>
      <c r="F66" s="22">
        <f t="shared" si="10"/>
        <v>158072334</v>
      </c>
      <c r="G66" s="22">
        <f t="shared" si="2"/>
        <v>-73564162</v>
      </c>
      <c r="H66" s="18"/>
      <c r="I66" s="27"/>
    </row>
    <row r="67" spans="1:9" ht="3.75" customHeight="1" x14ac:dyDescent="0.25">
      <c r="A67" s="13"/>
      <c r="B67" s="17"/>
      <c r="C67" s="17"/>
      <c r="D67" s="17"/>
      <c r="E67" s="17"/>
      <c r="F67" s="17"/>
      <c r="G67" s="17"/>
      <c r="H67" s="18"/>
      <c r="I67" s="27"/>
    </row>
    <row r="68" spans="1:9" ht="25.9" customHeight="1" x14ac:dyDescent="0.25">
      <c r="A68" s="13" t="s">
        <v>59</v>
      </c>
      <c r="B68" s="17">
        <f>'[1]Calendario de Ing2025'!$G$188</f>
        <v>3017561473</v>
      </c>
      <c r="C68" s="17">
        <v>0</v>
      </c>
      <c r="D68" s="17">
        <f t="shared" si="4"/>
        <v>3017561473</v>
      </c>
      <c r="E68" s="17">
        <f>'[2]conac-2025'!$D$222</f>
        <v>1442606586</v>
      </c>
      <c r="F68" s="17">
        <f t="shared" si="10"/>
        <v>1442606586</v>
      </c>
      <c r="G68" s="17">
        <f t="shared" si="2"/>
        <v>-1574954887</v>
      </c>
      <c r="H68" s="18"/>
      <c r="I68" s="27"/>
    </row>
    <row r="69" spans="1:9" ht="3.6" customHeight="1" x14ac:dyDescent="0.25">
      <c r="A69" s="13"/>
      <c r="B69" s="17"/>
      <c r="C69" s="17"/>
      <c r="D69" s="17"/>
      <c r="E69" s="17"/>
      <c r="F69" s="17"/>
      <c r="G69" s="17"/>
      <c r="H69" s="18"/>
      <c r="I69" s="27"/>
    </row>
    <row r="70" spans="1:9" x14ac:dyDescent="0.25">
      <c r="A70" s="4" t="s">
        <v>61</v>
      </c>
      <c r="B70" s="17">
        <f>B72+B73+B74+B75</f>
        <v>3083242888</v>
      </c>
      <c r="C70" s="17">
        <f t="shared" ref="C70" si="11">C72+C73+C74+C75</f>
        <v>0</v>
      </c>
      <c r="D70" s="17">
        <f>D72+D73+D74+D75</f>
        <v>3083242888</v>
      </c>
      <c r="E70" s="17">
        <f>E72+E73+E74+E75</f>
        <v>938148226.79999995</v>
      </c>
      <c r="F70" s="17">
        <f>F72+F73+F74+F75</f>
        <v>938148226.79999995</v>
      </c>
      <c r="G70" s="17">
        <f>F70-B70</f>
        <v>-2145094661.2</v>
      </c>
      <c r="H70" s="18"/>
      <c r="I70" s="27"/>
    </row>
    <row r="71" spans="1:9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18"/>
      <c r="I71" s="27"/>
    </row>
    <row r="72" spans="1:9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18"/>
      <c r="I72" s="27"/>
    </row>
    <row r="73" spans="1:9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18"/>
      <c r="I73" s="27"/>
    </row>
    <row r="74" spans="1:9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18"/>
      <c r="I74" s="27"/>
    </row>
    <row r="75" spans="1:9" ht="10.9" customHeight="1" x14ac:dyDescent="0.25">
      <c r="A75" s="13" t="s">
        <v>74</v>
      </c>
      <c r="B75" s="17">
        <f>'[1]Calendario de Ing2025'!$G$190</f>
        <v>3083242888</v>
      </c>
      <c r="C75" s="17">
        <v>0</v>
      </c>
      <c r="D75" s="17">
        <f>B75+C75</f>
        <v>3083242888</v>
      </c>
      <c r="E75" s="17">
        <f>'[2]conac-2025'!$D$224</f>
        <v>938148226.79999995</v>
      </c>
      <c r="F75" s="17">
        <f>E75</f>
        <v>938148226.79999995</v>
      </c>
      <c r="G75" s="17">
        <f>F75-B75</f>
        <v>-2145094661.2</v>
      </c>
      <c r="H75" s="18"/>
      <c r="I75" s="27"/>
    </row>
    <row r="76" spans="1:9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18"/>
      <c r="I76" s="27"/>
    </row>
    <row r="77" spans="1:9" x14ac:dyDescent="0.25">
      <c r="A77" s="4" t="s">
        <v>65</v>
      </c>
      <c r="B77" s="17">
        <f>B78+B79</f>
        <v>28590008</v>
      </c>
      <c r="C77" s="17">
        <f t="shared" ref="C77:D77" si="13">C78+C79</f>
        <v>0</v>
      </c>
      <c r="D77" s="17">
        <f t="shared" si="13"/>
        <v>28590008</v>
      </c>
      <c r="E77" s="17">
        <f>E78+E79</f>
        <v>39710619.369999997</v>
      </c>
      <c r="F77" s="17">
        <f>F78+F79</f>
        <v>39710619.369999997</v>
      </c>
      <c r="G77" s="17">
        <f>F77-B77</f>
        <v>11120611.369999997</v>
      </c>
      <c r="H77" s="18"/>
      <c r="I77" s="27"/>
    </row>
    <row r="78" spans="1:9" ht="22.5" x14ac:dyDescent="0.25">
      <c r="A78" s="13" t="s">
        <v>66</v>
      </c>
      <c r="B78" s="17">
        <f>'[1]Calendario de Ing2025'!$G$205</f>
        <v>28590008</v>
      </c>
      <c r="C78" s="17">
        <v>0</v>
      </c>
      <c r="D78" s="17">
        <f t="shared" si="4"/>
        <v>28590008</v>
      </c>
      <c r="E78" s="17">
        <f>'[2]conac-2025'!$D$227</f>
        <v>39710619.369999997</v>
      </c>
      <c r="F78" s="17">
        <f>E78</f>
        <v>39710619.369999997</v>
      </c>
      <c r="G78" s="17">
        <f t="shared" ref="G78:G83" si="14">F78-B78</f>
        <v>11120611.369999997</v>
      </c>
      <c r="H78" s="18"/>
      <c r="I78" s="27"/>
    </row>
    <row r="79" spans="1:9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:F80" si="15">E79</f>
        <v>0</v>
      </c>
      <c r="G79" s="17">
        <f t="shared" si="14"/>
        <v>0</v>
      </c>
      <c r="H79" s="18"/>
      <c r="I79" s="27"/>
    </row>
    <row r="80" spans="1:9" ht="3" customHeight="1" x14ac:dyDescent="0.25">
      <c r="A80" s="13"/>
      <c r="B80" s="17"/>
      <c r="C80" s="17">
        <v>0</v>
      </c>
      <c r="D80" s="17">
        <f t="shared" si="4"/>
        <v>0</v>
      </c>
      <c r="E80" s="17"/>
      <c r="F80" s="17">
        <f t="shared" si="15"/>
        <v>0</v>
      </c>
      <c r="G80" s="17">
        <f t="shared" si="14"/>
        <v>0</v>
      </c>
      <c r="H80" s="18"/>
      <c r="I80" s="27"/>
    </row>
    <row r="81" spans="1:9" ht="22.5" x14ac:dyDescent="0.25">
      <c r="A81" s="4" t="s">
        <v>10</v>
      </c>
      <c r="B81" s="17">
        <f>'[1]Calendario de Ing2025'!$G$210</f>
        <v>3043961315</v>
      </c>
      <c r="C81" s="17">
        <v>0</v>
      </c>
      <c r="D81" s="17">
        <f>B81+C81</f>
        <v>3043961315</v>
      </c>
      <c r="E81" s="17">
        <f>'[2]conac-2025'!$D$232</f>
        <v>1829787734.24</v>
      </c>
      <c r="F81" s="17">
        <f>E81</f>
        <v>1829787734.24</v>
      </c>
      <c r="G81" s="17">
        <f>F81-B81</f>
        <v>-1214173580.76</v>
      </c>
      <c r="H81" s="18"/>
      <c r="I81" s="27"/>
    </row>
    <row r="82" spans="1:9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29664273.990000002</v>
      </c>
      <c r="F82" s="17">
        <f>F83</f>
        <v>29664273.990000002</v>
      </c>
      <c r="G82" s="17">
        <f t="shared" si="14"/>
        <v>29664272.990000002</v>
      </c>
      <c r="H82" s="18"/>
      <c r="I82" s="27"/>
    </row>
    <row r="83" spans="1:9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f>'[2]conac-2025'!$D$238</f>
        <v>29664273.990000002</v>
      </c>
      <c r="F83" s="17">
        <f>E83</f>
        <v>29664273.990000002</v>
      </c>
      <c r="G83" s="17">
        <f t="shared" si="14"/>
        <v>29664272.990000002</v>
      </c>
      <c r="H83" s="18"/>
      <c r="I83" s="27"/>
    </row>
    <row r="84" spans="1:9" x14ac:dyDescent="0.25">
      <c r="A84" s="4"/>
      <c r="B84" s="17"/>
      <c r="C84" s="17"/>
      <c r="D84" s="17"/>
      <c r="E84" s="17"/>
      <c r="F84" s="17"/>
      <c r="G84" s="17"/>
      <c r="H84" s="18"/>
      <c r="I84" s="27"/>
    </row>
    <row r="85" spans="1:9" ht="22.5" x14ac:dyDescent="0.25">
      <c r="A85" s="2" t="s">
        <v>68</v>
      </c>
      <c r="B85" s="16">
        <f>B52+B70+B77+B81+B82</f>
        <v>61148531239</v>
      </c>
      <c r="C85" s="16">
        <f>C52+C70+C77+C81+C82</f>
        <v>0</v>
      </c>
      <c r="D85" s="16">
        <f t="shared" si="4"/>
        <v>61148531239</v>
      </c>
      <c r="E85" s="16">
        <f>E52+E70+E77+E81+E82</f>
        <v>31461259032.160004</v>
      </c>
      <c r="F85" s="16">
        <f>F52+F70+F77+F81+F82</f>
        <v>31461259032.160004</v>
      </c>
      <c r="G85" s="16">
        <f>F85-B85</f>
        <v>-29687272206.839996</v>
      </c>
      <c r="H85" s="18"/>
      <c r="I85" s="27"/>
    </row>
    <row r="86" spans="1:9" x14ac:dyDescent="0.25">
      <c r="A86" s="2"/>
      <c r="B86" s="16"/>
      <c r="C86" s="16"/>
      <c r="D86" s="17"/>
      <c r="E86" s="16"/>
      <c r="F86" s="16"/>
      <c r="G86" s="17"/>
      <c r="H86" s="18"/>
      <c r="I86" s="27"/>
    </row>
    <row r="87" spans="1:9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0</v>
      </c>
      <c r="F87" s="16">
        <f t="shared" ref="F87" si="17">F88</f>
        <v>0</v>
      </c>
      <c r="G87" s="16">
        <f t="shared" ref="G87" si="18">G88</f>
        <v>0</v>
      </c>
      <c r="H87" s="18"/>
      <c r="I87" s="27"/>
    </row>
    <row r="88" spans="1:9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0</v>
      </c>
      <c r="F88" s="17">
        <f>E88</f>
        <v>0</v>
      </c>
      <c r="G88" s="17">
        <f>F88-B88</f>
        <v>0</v>
      </c>
      <c r="H88" s="18"/>
      <c r="I88" s="27"/>
    </row>
    <row r="89" spans="1:9" ht="8.25" customHeight="1" x14ac:dyDescent="0.25">
      <c r="A89" s="4"/>
      <c r="B89" s="17"/>
      <c r="C89" s="17"/>
      <c r="D89" s="17"/>
      <c r="E89" s="17"/>
      <c r="F89" s="17"/>
      <c r="G89" s="17"/>
      <c r="H89" s="18"/>
      <c r="I89" s="27"/>
    </row>
    <row r="90" spans="1:9" x14ac:dyDescent="0.25">
      <c r="A90" s="3"/>
      <c r="B90" s="16"/>
      <c r="C90" s="16"/>
      <c r="D90" s="17"/>
      <c r="E90" s="16"/>
      <c r="F90" s="16"/>
      <c r="G90" s="17"/>
      <c r="H90" s="18"/>
      <c r="I90" s="27"/>
    </row>
    <row r="91" spans="1:9" x14ac:dyDescent="0.25">
      <c r="A91" s="2" t="s">
        <v>69</v>
      </c>
      <c r="B91" s="14">
        <f>B47+B85+B87</f>
        <v>103000967838</v>
      </c>
      <c r="C91" s="14">
        <f>C47+C85+C87</f>
        <v>0</v>
      </c>
      <c r="D91" s="16">
        <f t="shared" ref="D91" si="19">B91+C91</f>
        <v>103000967838</v>
      </c>
      <c r="E91" s="14">
        <f>E47+E85+E87</f>
        <v>55966958559.940002</v>
      </c>
      <c r="F91" s="14">
        <f>F47+F85+F87</f>
        <v>55966958559.940002</v>
      </c>
      <c r="G91" s="16">
        <f>F91-B91</f>
        <v>-47034009278.059998</v>
      </c>
      <c r="H91" s="18"/>
      <c r="I91" s="27"/>
    </row>
    <row r="92" spans="1:9" ht="11.25" customHeight="1" x14ac:dyDescent="0.25">
      <c r="A92" s="3"/>
      <c r="B92" s="5"/>
      <c r="C92" s="5"/>
      <c r="D92" s="17"/>
      <c r="E92" s="5"/>
      <c r="F92" s="5"/>
      <c r="G92" s="17"/>
      <c r="I92" s="27"/>
    </row>
    <row r="93" spans="1:9" x14ac:dyDescent="0.25">
      <c r="A93" s="29" t="s">
        <v>1</v>
      </c>
      <c r="B93" s="5"/>
      <c r="C93" s="5"/>
      <c r="D93" s="17"/>
      <c r="E93" s="5"/>
      <c r="F93" s="5"/>
      <c r="G93" s="17"/>
      <c r="I93" s="27"/>
    </row>
    <row r="94" spans="1:9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2">
        <v>0</v>
      </c>
      <c r="F94" s="37">
        <v>0</v>
      </c>
      <c r="G94" s="38">
        <f>F94-B94</f>
        <v>0</v>
      </c>
      <c r="I94" s="27"/>
    </row>
    <row r="95" spans="1:9" ht="24.75" customHeight="1" x14ac:dyDescent="0.25">
      <c r="A95" s="30" t="s">
        <v>2</v>
      </c>
      <c r="B95" s="37">
        <v>0</v>
      </c>
      <c r="C95" s="37">
        <v>0</v>
      </c>
      <c r="D95" s="38">
        <v>0</v>
      </c>
      <c r="E95" s="37">
        <v>0</v>
      </c>
      <c r="F95" s="37">
        <v>0</v>
      </c>
      <c r="G95" s="38">
        <v>0</v>
      </c>
      <c r="I95" s="27"/>
    </row>
    <row r="96" spans="1:9" x14ac:dyDescent="0.25">
      <c r="A96" s="2" t="s">
        <v>3</v>
      </c>
      <c r="B96" s="32">
        <f>B94+B95</f>
        <v>0</v>
      </c>
      <c r="C96" s="32">
        <f t="shared" ref="C96:D96" si="20">C94+C95</f>
        <v>0</v>
      </c>
      <c r="D96" s="32">
        <f t="shared" si="20"/>
        <v>0</v>
      </c>
      <c r="E96" s="37">
        <f>E94+E95</f>
        <v>0</v>
      </c>
      <c r="F96" s="37">
        <f>F94+F95</f>
        <v>0</v>
      </c>
      <c r="G96" s="38">
        <f>F96-B96</f>
        <v>0</v>
      </c>
      <c r="I96" s="27"/>
    </row>
    <row r="97" spans="1:9" ht="9" customHeight="1" thickBot="1" x14ac:dyDescent="0.3">
      <c r="A97" s="33"/>
      <c r="B97" s="34"/>
      <c r="C97" s="34"/>
      <c r="D97" s="34"/>
      <c r="E97" s="34"/>
      <c r="F97" s="34"/>
      <c r="G97" s="34"/>
      <c r="I97" s="27"/>
    </row>
    <row r="98" spans="1:9" x14ac:dyDescent="0.25">
      <c r="B98" s="1"/>
      <c r="E98" s="21"/>
      <c r="F98" s="18"/>
      <c r="I98" s="27"/>
    </row>
    <row r="100" spans="1:9" x14ac:dyDescent="0.25">
      <c r="E100" s="21"/>
      <c r="F100" s="18"/>
    </row>
    <row r="101" spans="1:9" x14ac:dyDescent="0.25">
      <c r="E101" s="36"/>
    </row>
    <row r="102" spans="1:9" x14ac:dyDescent="0.25">
      <c r="E102" s="35"/>
    </row>
    <row r="105" spans="1:9" x14ac:dyDescent="0.25">
      <c r="E105" s="21"/>
    </row>
    <row r="106" spans="1:9" x14ac:dyDescent="0.25">
      <c r="E106" s="35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ignoredErrors>
    <ignoredError sqref="D77 D85 D91 D52 D47 D33 F82 F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Admin</cp:lastModifiedBy>
  <cp:lastPrinted>2025-07-29T19:52:07Z</cp:lastPrinted>
  <dcterms:created xsi:type="dcterms:W3CDTF">2016-11-14T19:23:00Z</dcterms:created>
  <dcterms:modified xsi:type="dcterms:W3CDTF">2025-08-01T20:54:44Z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